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1110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<sst xmlns="http://schemas.openxmlformats.org/spreadsheetml/2006/main" count="67" uniqueCount="54">
  <si>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INLET</t>
  </si>
  <si>
    <t>FO2</t>
  </si>
  <si>
    <t>FHE</t>
  </si>
  <si>
    <t>FN2</t>
  </si>
  <si>
    <t>HELIUM INJECTION</t>
  </si>
  <si>
    <t>www.scubaengineer.com</t>
  </si>
  <si>
    <t>Using two Nitrox Analysers…</t>
  </si>
  <si>
    <t>Nitrox Analyser #1 - comes after injecting helium into the inlet gas mixture</t>
  </si>
  <si>
    <t>Nitrox analyser #2 - comes after injecting oxygen into the helium enriched inlet gas mix</t>
  </si>
  <si>
    <t>Inlet Gas Oxygen Content=</t>
  </si>
  <si>
    <t>%</t>
  </si>
  <si>
    <t>Inlet Gas Helium Content=</t>
  </si>
  <si>
    <t>Nitrox analyser #1=</t>
  </si>
  <si>
    <t>dilution ratio #1</t>
  </si>
  <si>
    <t>Oxygen content after Helium injection</t>
  </si>
  <si>
    <t>Helium content after Helium injection</t>
  </si>
  <si>
    <t>Nitrogen content after Helium injection</t>
  </si>
  <si>
    <t>OXYGEN INJECTION</t>
  </si>
  <si>
    <t>Nitrox analyser #2=</t>
  </si>
  <si>
    <t>dilution ratio #2</t>
  </si>
  <si>
    <t>Outlet Gas Oxygen Content=</t>
  </si>
  <si>
    <t>Outlet Gas Helium Content=</t>
  </si>
  <si>
    <t>Outlet Gas Nitrogen Content=</t>
  </si>
  <si>
    <t>OUTLET</t>
  </si>
  <si>
    <t>TO COMPRESSOR</t>
  </si>
  <si>
    <t>Data Entry and usage instructions</t>
  </si>
  <si>
    <t>1. Enter Inlet Gas Oxygen and Helium percentages…</t>
  </si>
  <si>
    <t>(This is usualy air with 20.9% Oxygen and 0% helium)</t>
  </si>
  <si>
    <t>2. Enter the desired Outlet Oxygen percentage into the 'Nitrox Analyser #2'  cell</t>
  </si>
  <si>
    <t>3. Enter the inlet gas oxygen percentage into 'Nitrox analyser #1' cell</t>
  </si>
  <si>
    <t xml:space="preserve">4. Slowly reduce the oxygen percentage entered into the 'Nitrox analyser #2' cell in 1% steps... </t>
  </si>
  <si>
    <t>...Until you get the Outlet gas Helium content you desire.</t>
  </si>
  <si>
    <t>5. Error messages will appear if you attempt to do anything impossible or just plain stupid</t>
  </si>
  <si>
    <t xml:space="preserve"> </t>
  </si>
  <si>
    <t>Desired Mix Calculator</t>
  </si>
  <si>
    <t>Inlet Gas</t>
  </si>
  <si>
    <t>Desired Mix</t>
  </si>
  <si>
    <t>Adjust the Helium and Oxygen Injection To achieve the</t>
  </si>
  <si>
    <t>following readings on the analysers :</t>
  </si>
  <si>
    <t>Nitrox analyser #1 =</t>
  </si>
  <si>
    <t>Nitrox analyser #2 =</t>
  </si>
  <si>
    <t>Instructions :</t>
  </si>
  <si>
    <t>3/ The required analyser reading is shown.</t>
  </si>
  <si>
    <t>On the blender panel adjust the He injection first for the desired</t>
  </si>
  <si>
    <t>reading on Nitrox Analyser #1. Then adjust O2 injection</t>
  </si>
  <si>
    <t>to achieve required reading on Nitrox Analyser #2.</t>
  </si>
  <si>
    <t>gas expressed as a percentage</t>
  </si>
  <si>
    <t>as a percentage</t>
  </si>
  <si>
    <t>1/ Enter the Inlet gas oxygen and helium contents expressed</t>
  </si>
  <si>
    <t>2/ Enter the desired Oxygen and Helium contents of the final</t>
  </si>
  <si>
    <t>% O2</t>
  </si>
  <si>
    <t>% He</t>
  </si>
  <si>
    <t>%N2</t>
  </si>
  <si>
    <t>Nitrox/Trimix/Heliar continuous gas blender v1.02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</si>
</sst>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45">
    <font>
      <sz val="10"/>
      <name val="Arial"/>
      <family val="0"/>
    </font>
    <font>
      <u val="single"/>
      <sz val="26"/>
      <color indexed="12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b/>
      <i/>
      <sz val="18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33" borderId="10" xfId="0" applyFont="1" applyFill="1" applyBorder="1" applyAlignment="1" applyProtection="1">
      <alignment/>
      <protection locked="0"/>
    </xf>
    <xf numFmtId="172" fontId="0" fillId="34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2" fontId="0" fillId="34" borderId="11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>
      <alignment/>
    </xf>
    <xf numFmtId="172" fontId="0" fillId="35" borderId="13" xfId="0" applyNumberForma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173" fontId="6" fillId="33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2" fontId="0" fillId="34" borderId="16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34" borderId="17" xfId="0" applyNumberFormat="1" applyFill="1" applyBorder="1" applyAlignment="1" applyProtection="1">
      <alignment/>
      <protection/>
    </xf>
    <xf numFmtId="172" fontId="0" fillId="34" borderId="11" xfId="0" applyNumberFormat="1" applyFill="1" applyBorder="1" applyAlignment="1" applyProtection="1">
      <alignment/>
      <protection/>
    </xf>
    <xf numFmtId="0" fontId="0" fillId="36" borderId="12" xfId="0" applyFill="1" applyBorder="1" applyAlignment="1">
      <alignment/>
    </xf>
    <xf numFmtId="172" fontId="0" fillId="36" borderId="13" xfId="0" applyNumberFormat="1" applyFill="1" applyBorder="1" applyAlignment="1">
      <alignment horizontal="center"/>
    </xf>
    <xf numFmtId="0" fontId="0" fillId="36" borderId="14" xfId="0" applyFill="1" applyBorder="1" applyAlignment="1">
      <alignment/>
    </xf>
    <xf numFmtId="173" fontId="6" fillId="36" borderId="17" xfId="0" applyNumberFormat="1" applyFont="1" applyFill="1" applyBorder="1" applyAlignment="1" applyProtection="1">
      <alignment/>
      <protection/>
    </xf>
    <xf numFmtId="173" fontId="6" fillId="35" borderId="11" xfId="0" applyNumberFormat="1" applyFont="1" applyFill="1" applyBorder="1" applyAlignment="1" applyProtection="1">
      <alignment/>
      <protection/>
    </xf>
    <xf numFmtId="173" fontId="6" fillId="37" borderId="16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>
      <alignment/>
    </xf>
    <xf numFmtId="172" fontId="0" fillId="34" borderId="32" xfId="0" applyNumberForma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0" fillId="0" borderId="2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7" xfId="0" applyBorder="1" applyAlignment="1">
      <alignment horizontal="left" indent="3"/>
    </xf>
    <xf numFmtId="173" fontId="6" fillId="37" borderId="34" xfId="0" applyNumberFormat="1" applyFont="1" applyFill="1" applyBorder="1" applyAlignment="1" applyProtection="1">
      <alignment/>
      <protection/>
    </xf>
    <xf numFmtId="0" fontId="0" fillId="0" borderId="2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0" xfId="0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47625</xdr:rowOff>
    </xdr:from>
    <xdr:to>
      <xdr:col>10</xdr:col>
      <xdr:colOff>485775</xdr:colOff>
      <xdr:row>74</xdr:row>
      <xdr:rowOff>66675</xdr:rowOff>
    </xdr:to>
    <xdr:pic>
      <xdr:nvPicPr>
        <xdr:cNvPr id="1" name="Picture 1" descr="Labyrynth continuous trimix blender - symbol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"/>
          <a:ext cx="65817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zoomScalePageLayoutView="0" workbookViewId="0" topLeftCell="A1">
      <selection activeCell="O46" sqref="O46"/>
    </sheetView>
  </sheetViews>
  <sheetFormatPr defaultColWidth="9.140625" defaultRowHeight="12.75"/>
  <cols>
    <col min="11" max="11" width="9.7109375" style="0" bestFit="1" customWidth="1"/>
    <col min="12" max="12" width="9.00390625" style="0" bestFit="1" customWidth="1"/>
  </cols>
  <sheetData>
    <row r="1" ht="33">
      <c r="E1" s="2" t="s">
        <v>5</v>
      </c>
    </row>
    <row r="2" ht="23.25">
      <c r="E2" s="3" t="s">
        <v>53</v>
      </c>
    </row>
    <row r="3" ht="23.25">
      <c r="E3" s="4" t="s">
        <v>6</v>
      </c>
    </row>
    <row r="4" ht="12.75">
      <c r="E4" s="1" t="s">
        <v>7</v>
      </c>
    </row>
    <row r="5" ht="12.75">
      <c r="E5" s="1" t="s">
        <v>8</v>
      </c>
    </row>
    <row r="6" ht="12.75">
      <c r="E6" s="1"/>
    </row>
    <row r="7" ht="13.5" thickBot="1">
      <c r="E7" s="1"/>
    </row>
    <row r="8" spans="5:14" ht="21.75" thickBot="1" thickTop="1">
      <c r="E8" s="5" t="s">
        <v>0</v>
      </c>
      <c r="I8" s="62" t="s">
        <v>34</v>
      </c>
      <c r="J8" s="63"/>
      <c r="K8" s="63"/>
      <c r="L8" s="63"/>
      <c r="M8" s="63"/>
      <c r="N8" s="64"/>
    </row>
    <row r="9" spans="9:14" ht="13.5" thickTop="1">
      <c r="I9" s="39"/>
      <c r="J9" s="40"/>
      <c r="K9" s="40"/>
      <c r="L9" s="40"/>
      <c r="M9" s="40"/>
      <c r="N9" s="41"/>
    </row>
    <row r="10" spans="3:14" ht="13.5" thickBot="1">
      <c r="C10" t="s">
        <v>33</v>
      </c>
      <c r="I10" s="42"/>
      <c r="J10" s="36"/>
      <c r="K10" s="47" t="s">
        <v>50</v>
      </c>
      <c r="L10" s="47" t="s">
        <v>51</v>
      </c>
      <c r="M10" s="47" t="s">
        <v>52</v>
      </c>
      <c r="N10" s="43"/>
    </row>
    <row r="11" spans="4:14" ht="14.25" thickBot="1" thickTop="1">
      <c r="D11" s="6" t="s">
        <v>9</v>
      </c>
      <c r="E11" s="7">
        <v>20.9</v>
      </c>
      <c r="F11" t="s">
        <v>10</v>
      </c>
      <c r="I11" s="42"/>
      <c r="J11" s="36"/>
      <c r="K11" s="36"/>
      <c r="L11" s="36"/>
      <c r="M11" s="36"/>
      <c r="N11" s="43"/>
    </row>
    <row r="12" spans="4:14" ht="14.25" thickBot="1" thickTop="1">
      <c r="D12" s="6" t="s">
        <v>11</v>
      </c>
      <c r="E12" s="7">
        <v>0</v>
      </c>
      <c r="F12" t="s">
        <v>10</v>
      </c>
      <c r="H12" s="6"/>
      <c r="I12" s="60" t="s">
        <v>35</v>
      </c>
      <c r="J12" s="61"/>
      <c r="K12" s="50">
        <v>20.9</v>
      </c>
      <c r="L12" s="49">
        <v>0</v>
      </c>
      <c r="M12" s="48">
        <f>100-L12-K12</f>
        <v>79.1</v>
      </c>
      <c r="N12" s="43"/>
    </row>
    <row r="13" spans="4:14" ht="14.25" thickBot="1" thickTop="1">
      <c r="D13" s="6"/>
      <c r="E13" s="8">
        <f>E11/100</f>
        <v>0.209</v>
      </c>
      <c r="F13" s="9" t="s">
        <v>1</v>
      </c>
      <c r="I13" s="42"/>
      <c r="J13" s="36"/>
      <c r="K13" s="36"/>
      <c r="L13" s="36"/>
      <c r="M13" s="36"/>
      <c r="N13" s="43"/>
    </row>
    <row r="14" spans="4:14" ht="14.25" thickBot="1" thickTop="1">
      <c r="D14" s="6"/>
      <c r="E14" s="8">
        <f>E12/100</f>
        <v>0</v>
      </c>
      <c r="F14" s="9" t="s">
        <v>2</v>
      </c>
      <c r="I14" s="60" t="s">
        <v>36</v>
      </c>
      <c r="J14" s="61"/>
      <c r="K14" s="50">
        <v>14</v>
      </c>
      <c r="L14" s="49">
        <v>45</v>
      </c>
      <c r="M14" s="48">
        <f>100-K14-L14</f>
        <v>41</v>
      </c>
      <c r="N14" s="43"/>
    </row>
    <row r="15" spans="4:14" ht="14.25" thickBot="1" thickTop="1">
      <c r="D15" s="9"/>
      <c r="E15" s="10">
        <f>1-E13-E14</f>
        <v>0.791</v>
      </c>
      <c r="F15" s="9" t="s">
        <v>3</v>
      </c>
      <c r="I15" s="42"/>
      <c r="J15" s="36"/>
      <c r="K15" s="36"/>
      <c r="L15" s="36"/>
      <c r="M15" s="36"/>
      <c r="N15" s="43"/>
    </row>
    <row r="16" spans="4:14" ht="13.5" thickBot="1">
      <c r="D16" s="11"/>
      <c r="E16" s="12" t="s">
        <v>4</v>
      </c>
      <c r="F16" s="13"/>
      <c r="I16" s="56" t="s">
        <v>37</v>
      </c>
      <c r="J16" s="57"/>
      <c r="K16" s="57"/>
      <c r="L16" s="57"/>
      <c r="M16" s="57"/>
      <c r="N16" s="58"/>
    </row>
    <row r="17" spans="3:14" ht="13.5" thickBot="1">
      <c r="C17" s="14"/>
      <c r="D17" s="15" t="s">
        <v>12</v>
      </c>
      <c r="E17" s="16">
        <v>17.1</v>
      </c>
      <c r="F17" s="17" t="s">
        <v>10</v>
      </c>
      <c r="I17" s="56" t="s">
        <v>38</v>
      </c>
      <c r="J17" s="57"/>
      <c r="K17" s="57"/>
      <c r="L17" s="57"/>
      <c r="M17" s="57"/>
      <c r="N17" s="58"/>
    </row>
    <row r="18" spans="3:14" ht="13.5" thickBot="1">
      <c r="C18" s="9"/>
      <c r="D18" s="6"/>
      <c r="E18" s="18">
        <f>E17/100</f>
        <v>0.171</v>
      </c>
      <c r="F18" s="9" t="s">
        <v>1</v>
      </c>
      <c r="G18" s="19">
        <f>IF(E18&gt;E13,"&lt;ERROR&gt; - Injecting HELIUM can only give a HIGHER FO2 ","")</f>
      </c>
      <c r="I18" s="42"/>
      <c r="J18" s="36"/>
      <c r="K18" s="36"/>
      <c r="L18" s="36"/>
      <c r="M18" s="36"/>
      <c r="N18" s="43"/>
    </row>
    <row r="19" spans="3:14" ht="13.5" thickBot="1">
      <c r="C19" s="9"/>
      <c r="D19" s="20" t="s">
        <v>13</v>
      </c>
      <c r="E19" s="10">
        <f>E20/E13</f>
        <v>0.8181818181818182</v>
      </c>
      <c r="F19" s="9"/>
      <c r="I19" s="42"/>
      <c r="J19" s="59" t="s">
        <v>39</v>
      </c>
      <c r="K19" s="59"/>
      <c r="L19" s="55">
        <f>ROUND((K12/(K12+M12*(1+(L14/M14)))*100),1)</f>
        <v>11.2</v>
      </c>
      <c r="M19" s="36" t="s">
        <v>10</v>
      </c>
      <c r="N19" s="43"/>
    </row>
    <row r="20" spans="4:14" ht="12.75">
      <c r="D20" s="21" t="s">
        <v>14</v>
      </c>
      <c r="E20" s="22">
        <f>E18</f>
        <v>0.171</v>
      </c>
      <c r="F20" t="s">
        <v>1</v>
      </c>
      <c r="I20" s="42"/>
      <c r="J20" s="59" t="s">
        <v>40</v>
      </c>
      <c r="K20" s="59"/>
      <c r="L20" s="55">
        <f>ROUND(K14,2)</f>
        <v>14</v>
      </c>
      <c r="M20" s="36" t="s">
        <v>10</v>
      </c>
      <c r="N20" s="43"/>
    </row>
    <row r="21" spans="4:14" ht="12.75">
      <c r="D21" s="21" t="s">
        <v>15</v>
      </c>
      <c r="E21" s="23">
        <f>(E14*E19)+(1-E19)</f>
        <v>0.18181818181818177</v>
      </c>
      <c r="F21" t="s">
        <v>2</v>
      </c>
      <c r="I21" s="42"/>
      <c r="J21" s="36"/>
      <c r="K21" s="36"/>
      <c r="L21" s="36"/>
      <c r="M21" s="36"/>
      <c r="N21" s="43"/>
    </row>
    <row r="22" spans="4:14" ht="13.5" thickBot="1">
      <c r="D22" s="21" t="s">
        <v>16</v>
      </c>
      <c r="E22" s="23">
        <f>E19*E15</f>
        <v>0.6471818181818183</v>
      </c>
      <c r="F22" t="s">
        <v>3</v>
      </c>
      <c r="I22" s="51"/>
      <c r="J22" s="52"/>
      <c r="K22" s="52"/>
      <c r="L22" s="52"/>
      <c r="M22" s="52"/>
      <c r="N22" s="53"/>
    </row>
    <row r="23" spans="4:14" ht="13.5" thickBot="1">
      <c r="D23" s="24"/>
      <c r="E23" s="25" t="s">
        <v>17</v>
      </c>
      <c r="F23" s="26"/>
      <c r="I23" s="51" t="s">
        <v>41</v>
      </c>
      <c r="J23" s="52"/>
      <c r="K23" s="52"/>
      <c r="L23" s="52"/>
      <c r="M23" s="52"/>
      <c r="N23" s="53"/>
    </row>
    <row r="24" spans="3:14" ht="13.5" thickBot="1">
      <c r="C24" s="14"/>
      <c r="D24" s="15" t="s">
        <v>18</v>
      </c>
      <c r="E24" s="16">
        <v>18</v>
      </c>
      <c r="F24" s="17" t="s">
        <v>10</v>
      </c>
      <c r="I24" s="51" t="s">
        <v>48</v>
      </c>
      <c r="J24" s="52"/>
      <c r="K24" s="52"/>
      <c r="L24" s="52"/>
      <c r="M24" s="52"/>
      <c r="N24" s="53"/>
    </row>
    <row r="25" spans="3:14" ht="13.5" thickBot="1">
      <c r="C25" s="9"/>
      <c r="D25" s="6"/>
      <c r="E25" s="18">
        <f>E24/100</f>
        <v>0.18</v>
      </c>
      <c r="F25" s="9" t="s">
        <v>1</v>
      </c>
      <c r="G25" s="19">
        <f>IF(E25&lt;E18,"&lt;ERROR&gt; - Injecting OXYGEN can only give a HIGHER FO2 ","")</f>
      </c>
      <c r="H25" s="19"/>
      <c r="I25" s="54" t="s">
        <v>47</v>
      </c>
      <c r="J25" s="52"/>
      <c r="K25" s="52"/>
      <c r="L25" s="52"/>
      <c r="M25" s="52"/>
      <c r="N25" s="53"/>
    </row>
    <row r="26" spans="3:14" ht="12.75">
      <c r="C26" s="9"/>
      <c r="D26" s="20" t="s">
        <v>19</v>
      </c>
      <c r="E26" s="10">
        <f>1-((E25-E20)/(1-E20))</f>
        <v>0.9891435464414958</v>
      </c>
      <c r="F26" s="9"/>
      <c r="I26" s="51" t="s">
        <v>49</v>
      </c>
      <c r="J26" s="52"/>
      <c r="K26" s="52"/>
      <c r="L26" s="52"/>
      <c r="M26" s="52"/>
      <c r="N26" s="53"/>
    </row>
    <row r="27" spans="3:14" ht="13.5" thickBot="1">
      <c r="C27" s="9"/>
      <c r="D27" s="20"/>
      <c r="E27" s="10"/>
      <c r="F27" s="9"/>
      <c r="I27" s="54" t="s">
        <v>46</v>
      </c>
      <c r="J27" s="52"/>
      <c r="K27" s="52"/>
      <c r="L27" s="52"/>
      <c r="M27" s="52"/>
      <c r="N27" s="53"/>
    </row>
    <row r="28" spans="2:14" ht="12.75">
      <c r="B28" s="9"/>
      <c r="C28" s="9"/>
      <c r="D28" s="6" t="s">
        <v>20</v>
      </c>
      <c r="E28" s="27">
        <f>E25*100</f>
        <v>18</v>
      </c>
      <c r="F28" s="9" t="s">
        <v>10</v>
      </c>
      <c r="I28" s="51" t="s">
        <v>42</v>
      </c>
      <c r="J28" s="52"/>
      <c r="K28" s="52"/>
      <c r="L28" s="52"/>
      <c r="M28" s="52"/>
      <c r="N28" s="53"/>
    </row>
    <row r="29" spans="2:14" ht="12.75">
      <c r="B29" s="9"/>
      <c r="C29" s="9"/>
      <c r="D29" s="6" t="s">
        <v>21</v>
      </c>
      <c r="E29" s="28">
        <f>E21*E26*100</f>
        <v>17.9844281171181</v>
      </c>
      <c r="F29" s="9" t="s">
        <v>10</v>
      </c>
      <c r="I29" s="51"/>
      <c r="J29" s="52"/>
      <c r="K29" s="52"/>
      <c r="L29" s="52"/>
      <c r="M29" s="52"/>
      <c r="N29" s="53"/>
    </row>
    <row r="30" spans="2:14" ht="13.5" thickBot="1">
      <c r="B30" s="9"/>
      <c r="C30" s="9"/>
      <c r="D30" s="6" t="s">
        <v>22</v>
      </c>
      <c r="E30" s="29">
        <f>E22*E26*100</f>
        <v>64.0155718828819</v>
      </c>
      <c r="F30" s="9" t="s">
        <v>10</v>
      </c>
      <c r="I30" s="56" t="s">
        <v>43</v>
      </c>
      <c r="J30" s="57"/>
      <c r="K30" s="57"/>
      <c r="L30" s="57"/>
      <c r="M30" s="57"/>
      <c r="N30" s="58"/>
    </row>
    <row r="31" spans="9:14" ht="12.75">
      <c r="I31" s="56" t="s">
        <v>44</v>
      </c>
      <c r="J31" s="57"/>
      <c r="K31" s="57"/>
      <c r="L31" s="57"/>
      <c r="M31" s="57"/>
      <c r="N31" s="58"/>
    </row>
    <row r="32" spans="9:14" ht="13.5" thickBot="1">
      <c r="I32" s="56" t="s">
        <v>45</v>
      </c>
      <c r="J32" s="57"/>
      <c r="K32" s="57"/>
      <c r="L32" s="57"/>
      <c r="M32" s="57"/>
      <c r="N32" s="58"/>
    </row>
    <row r="33" spans="4:14" ht="21.75" thickBot="1" thickTop="1">
      <c r="D33" s="30"/>
      <c r="E33" s="31" t="s">
        <v>23</v>
      </c>
      <c r="F33" s="32"/>
      <c r="I33" s="44"/>
      <c r="J33" s="45"/>
      <c r="K33" s="45"/>
      <c r="L33" s="45"/>
      <c r="M33" s="45"/>
      <c r="N33" s="46"/>
    </row>
    <row r="34" spans="4:6" ht="21" thickBot="1">
      <c r="D34" s="33"/>
      <c r="E34" s="34" t="s">
        <v>24</v>
      </c>
      <c r="F34" s="35"/>
    </row>
    <row r="35" spans="4:6" ht="21" thickTop="1">
      <c r="D35" s="36"/>
      <c r="E35" s="37"/>
      <c r="F35" s="36"/>
    </row>
    <row r="37" ht="12.75">
      <c r="E37" s="38" t="s">
        <v>25</v>
      </c>
    </row>
    <row r="38" ht="12.75">
      <c r="E38" s="1" t="s">
        <v>26</v>
      </c>
    </row>
    <row r="39" ht="12.75">
      <c r="E39" s="1" t="s">
        <v>27</v>
      </c>
    </row>
    <row r="40" ht="12.75">
      <c r="E40" s="1" t="s">
        <v>28</v>
      </c>
    </row>
    <row r="41" ht="12.75">
      <c r="E41" s="1" t="s">
        <v>29</v>
      </c>
    </row>
    <row r="42" ht="12.75">
      <c r="E42" s="1" t="s">
        <v>30</v>
      </c>
    </row>
    <row r="43" ht="12.75">
      <c r="E43" s="1" t="s">
        <v>31</v>
      </c>
    </row>
    <row r="44" ht="12.75">
      <c r="E44" s="1" t="s">
        <v>32</v>
      </c>
    </row>
  </sheetData>
  <sheetProtection password="CB35" sheet="1"/>
  <mergeCells count="10">
    <mergeCell ref="I14:J14"/>
    <mergeCell ref="I8:N8"/>
    <mergeCell ref="I16:N16"/>
    <mergeCell ref="I12:J12"/>
    <mergeCell ref="I32:N32"/>
    <mergeCell ref="J20:K20"/>
    <mergeCell ref="I30:N30"/>
    <mergeCell ref="I31:N31"/>
    <mergeCell ref="I17:N17"/>
    <mergeCell ref="J19:K19"/>
  </mergeCells>
  <conditionalFormatting sqref="M12 M14">
    <cfRule type="cellIs" priority="1" dxfId="0" operator="lessThanOrEqual" stopIfTrue="1">
      <formula>0</formula>
    </cfRule>
  </conditionalFormatting>
  <hyperlinks>
    <hyperlink ref="E1" r:id="rId1" display="www.scubaengineer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Stephen Burton</cp:lastModifiedBy>
  <dcterms:created xsi:type="dcterms:W3CDTF">2009-04-08T08:59:21Z</dcterms:created>
  <dcterms:modified xsi:type="dcterms:W3CDTF">2010-05-07T03:01:17Z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